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Портфель\3. Труд\1. Управление финансами\"/>
    </mc:Choice>
  </mc:AlternateContent>
  <xr:revisionPtr revIDLastSave="0" documentId="13_ncr:1_{1B57129F-8BD5-439B-A497-4EF79314B977}" xr6:coauthVersionLast="47" xr6:coauthVersionMax="47" xr10:uidLastSave="{00000000-0000-0000-0000-000000000000}"/>
  <bookViews>
    <workbookView xWindow="28680" yWindow="45" windowWidth="29040" windowHeight="17520" xr2:uid="{00000000-000D-0000-FFFF-FFFF00000000}"/>
  </bookViews>
  <sheets>
    <sheet name="И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I4" i="1"/>
  <c r="E13" i="1"/>
  <c r="E6" i="1"/>
  <c r="F11" i="1"/>
  <c r="F15" i="1"/>
  <c r="F10" i="1"/>
  <c r="J4" i="1"/>
  <c r="E20" i="1" s="1"/>
  <c r="E12" i="1" s="1"/>
  <c r="E10" i="1"/>
  <c r="E4" i="1"/>
  <c r="E30" i="1" s="1"/>
  <c r="K3" i="1" l="1"/>
  <c r="K4" i="1" s="1"/>
  <c r="E32" i="1" s="1"/>
  <c r="F20" i="1"/>
  <c r="F4" i="1"/>
  <c r="F30" i="1" s="1"/>
  <c r="F12" i="1" l="1"/>
  <c r="L3" i="1" s="1"/>
  <c r="L4" i="1" s="1"/>
  <c r="F32" i="1" s="1"/>
  <c r="E31" i="1"/>
  <c r="E33" i="1" s="1"/>
  <c r="F31" i="1" l="1"/>
  <c r="F33" i="1" s="1"/>
</calcChain>
</file>

<file path=xl/sharedStrings.xml><?xml version="1.0" encoding="utf-8"?>
<sst xmlns="http://schemas.openxmlformats.org/spreadsheetml/2006/main" count="64" uniqueCount="51">
  <si>
    <t>Через Рус-Траст</t>
  </si>
  <si>
    <t>Действия</t>
  </si>
  <si>
    <t>Регулярность</t>
  </si>
  <si>
    <t>Один раз</t>
  </si>
  <si>
    <t>№</t>
  </si>
  <si>
    <t>Ежегодно</t>
  </si>
  <si>
    <t>Ежемесячно</t>
  </si>
  <si>
    <t>Ведение счёта банком</t>
  </si>
  <si>
    <t>От перевода</t>
  </si>
  <si>
    <t>В месяц</t>
  </si>
  <si>
    <t>В год</t>
  </si>
  <si>
    <t>Выручка</t>
  </si>
  <si>
    <t>Ведение бухгалтерии</t>
  </si>
  <si>
    <t>Ежеквартально</t>
  </si>
  <si>
    <t>Зарплата ИП</t>
  </si>
  <si>
    <t>Ведение бухгалтерии (выписка не чаще 1 раза в месяц, без сотрудников, 1 ККТ, подготовка отчётности в госорганы)</t>
  </si>
  <si>
    <t>Ведение первичной бухгалтерии (объём документов не более 30 в месяц (реализации, привязка оплат, в т.ч. через эквайринг)</t>
  </si>
  <si>
    <t>Банк и касса</t>
  </si>
  <si>
    <t>Комиссия при переводе на карту физического лица</t>
  </si>
  <si>
    <t>Настройка эквайринга (общение с ТП платежной системы, технические действия)</t>
  </si>
  <si>
    <t>Процент от платежей эквайеру</t>
  </si>
  <si>
    <t>Налоги</t>
  </si>
  <si>
    <t>Регулярные затраты самостоятельно</t>
  </si>
  <si>
    <t>Регулярные затраты через Рус-Траст</t>
  </si>
  <si>
    <t>УСН</t>
  </si>
  <si>
    <t>Страховые взносы за ИП</t>
  </si>
  <si>
    <t>Итого разовые затраты</t>
  </si>
  <si>
    <t>Итого ежемесячные затраты</t>
  </si>
  <si>
    <t>Затраты на содержание организационно-правовой формы ИП (индивидуальный предприниматель)</t>
  </si>
  <si>
    <t>На штрафы</t>
  </si>
  <si>
    <t>ИП самостоятельно</t>
  </si>
  <si>
    <t>Разово</t>
  </si>
  <si>
    <t>% от дохода</t>
  </si>
  <si>
    <t>От выручки</t>
  </si>
  <si>
    <t>Получить КЭП для ФЛ, после регистрации ИП получить КЭП для ИП в ФНС</t>
  </si>
  <si>
    <t>ПО СБИС бухгалтерия и отчётность</t>
  </si>
  <si>
    <t>Регистрационные действия (онлайн с помощью КЭП ФЛ)</t>
  </si>
  <si>
    <t>КЭП для ИП</t>
  </si>
  <si>
    <t>КЭП для ФЛ для первичной регистрации</t>
  </si>
  <si>
    <t>Взаимодействие и коммуникации с бухгалтерией, заказчиками и поставщиками, подписание счетов сверка остатков с банком</t>
  </si>
  <si>
    <t>Интерес</t>
  </si>
  <si>
    <t>Ежемесячные затраты по году</t>
  </si>
  <si>
    <t>Доля дохода на затраты</t>
  </si>
  <si>
    <t>Предел, за которым следует платить НДС</t>
  </si>
  <si>
    <t>Предел по оборотам, когда надо переходить с УСН на ОСНО</t>
  </si>
  <si>
    <t>При наличии движений между разными странами - оформление паспорта сделки, плата за конвертацию и комиссии банков</t>
  </si>
  <si>
    <t>Транспорт до ФНС</t>
  </si>
  <si>
    <t>Транспорт до банка</t>
  </si>
  <si>
    <t>Если не через ИП, а через ООО налог на дивиденды (не учтён в расчётах)</t>
  </si>
  <si>
    <t>Количество</t>
  </si>
  <si>
    <t>Организация мероприятий для целей контроля исполнения сделок и снижения рисков нецелевых платежей без технической поддержки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</si>
</sst>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0.0%"/>
    <numFmt numFmtId="165" formatCode="_-* #,##0\ &quot;₽&quot;_-;\-* #,##0\ &quot;₽&quot;_-;_-* &quot;-&quot;??\ &quot;₽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6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44" fontId="4" fillId="0" borderId="0" xfId="1" applyNumberFormat="1" applyFont="1"/>
    <xf numFmtId="44" fontId="0" fillId="0" borderId="0" xfId="1" applyNumberFormat="1" applyFont="1"/>
    <xf numFmtId="0" fontId="6" fillId="0" borderId="0" xfId="0" applyFont="1"/>
    <xf numFmtId="164" fontId="0" fillId="0" borderId="0" xfId="2" applyNumberFormat="1" applyFont="1"/>
    <xf numFmtId="10" fontId="0" fillId="0" borderId="0" xfId="2" applyNumberFormat="1" applyFont="1"/>
    <xf numFmtId="165" fontId="0" fillId="0" borderId="0" xfId="1" applyNumberFormat="1" applyFont="1"/>
    <xf numFmtId="165" fontId="0" fillId="2" borderId="0" xfId="1" applyNumberFormat="1" applyFont="1" applyFill="1"/>
    <xf numFmtId="44" fontId="0" fillId="2" borderId="0" xfId="1" applyNumberFormat="1" applyFont="1" applyFill="1"/>
    <xf numFmtId="0" fontId="0" fillId="0" borderId="0" xfId="0" applyAlignment="1">
      <alignment wrapText="1"/>
    </xf>
    <xf numFmtId="0" fontId="8" fillId="0" borderId="0" xfId="0" applyFont="1"/>
    <xf numFmtId="44" fontId="9" fillId="0" borderId="0" xfId="3" applyNumberFormat="1" applyFont="1"/>
    <xf numFmtId="44" fontId="8" fillId="0" borderId="0" xfId="1" applyNumberFormat="1" applyFont="1"/>
    <xf numFmtId="10" fontId="0" fillId="2" borderId="0" xfId="2" applyNumberFormat="1" applyFont="1" applyFill="1"/>
    <xf numFmtId="0" fontId="2" fillId="0" borderId="0" xfId="0" applyFont="1"/>
    <xf numFmtId="44" fontId="2" fillId="0" borderId="0" xfId="1" applyNumberFormat="1" applyFont="1"/>
    <xf numFmtId="164" fontId="8" fillId="0" borderId="0" xfId="2" applyNumberFormat="1" applyFont="1"/>
    <xf numFmtId="0" fontId="1" fillId="0" borderId="0" xfId="0" applyFont="1"/>
    <xf numFmtId="9" fontId="0" fillId="0" borderId="0" xfId="1" applyNumberFormat="1" applyFont="1"/>
    <xf numFmtId="0" fontId="0" fillId="2" borderId="0" xfId="0" applyFill="1"/>
    <xf numFmtId="0" fontId="0" fillId="2" borderId="0" xfId="1" applyNumberFormat="1" applyFont="1" applyFill="1"/>
    <xf numFmtId="0" fontId="7" fillId="0" borderId="0" xfId="0" applyFont="1" applyAlignment="1">
      <alignment horizontal="center"/>
    </xf>
    <xf numFmtId="44" fontId="2" fillId="2" borderId="0" xfId="1" applyNumberFormat="1" applyFont="1" applyFill="1"/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us-trust.ru/contac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pane ySplit="2" topLeftCell="A3" activePane="bottomLeft" state="frozen"/>
      <selection pane="bottomLeft" activeCell="I11" sqref="I11"/>
    </sheetView>
  </sheetViews>
  <sheetFormatPr defaultRowHeight="15" x14ac:dyDescent="0.25"/>
  <cols>
    <col min="1" max="1" width="3" bestFit="1" customWidth="1"/>
    <col min="2" max="2" width="4.5703125" customWidth="1"/>
    <col min="3" max="3" width="48.5703125" customWidth="1"/>
    <col min="4" max="4" width="14.28515625" bestFit="1" customWidth="1"/>
    <col min="5" max="5" width="20" style="3" bestFit="1" customWidth="1"/>
    <col min="6" max="6" width="23.7109375" style="3" bestFit="1" customWidth="1"/>
    <col min="8" max="8" width="11.7109375" bestFit="1" customWidth="1"/>
    <col min="9" max="9" width="11.7109375" customWidth="1"/>
    <col min="10" max="10" width="13.7109375" bestFit="1" customWidth="1"/>
    <col min="11" max="11" width="18.42578125" bestFit="1" customWidth="1"/>
    <col min="12" max="12" width="14.42578125" customWidth="1"/>
  </cols>
  <sheetData>
    <row r="1" spans="1:14" ht="15.75" x14ac:dyDescent="0.25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1" x14ac:dyDescent="0.35">
      <c r="A2" s="1" t="s">
        <v>4</v>
      </c>
      <c r="B2" s="1" t="s">
        <v>1</v>
      </c>
      <c r="C2" s="1"/>
      <c r="D2" s="1" t="s">
        <v>2</v>
      </c>
      <c r="E2" s="2" t="s">
        <v>30</v>
      </c>
      <c r="F2" s="12" t="s">
        <v>0</v>
      </c>
      <c r="I2" t="s">
        <v>49</v>
      </c>
      <c r="J2" t="s">
        <v>11</v>
      </c>
      <c r="K2" t="s">
        <v>22</v>
      </c>
      <c r="L2" t="s">
        <v>23</v>
      </c>
    </row>
    <row r="3" spans="1:14" x14ac:dyDescent="0.25">
      <c r="A3">
        <v>1</v>
      </c>
      <c r="B3" t="s">
        <v>36</v>
      </c>
      <c r="H3" t="s">
        <v>9</v>
      </c>
      <c r="I3" s="21">
        <v>5</v>
      </c>
      <c r="J3" s="8">
        <v>100000</v>
      </c>
      <c r="K3" s="7">
        <f>E4+E5/12+E8+ROUNDUP(J3/75000,0)*2100+E12+E17+E28+E9*J3+E15/3+E16+E18/12+E20/12+E21*J3+IF(J4&gt;E22,7%*J3,0)+E24+E29*J3</f>
        <v>47510.7</v>
      </c>
      <c r="L3" s="7">
        <f>F4+F5/12+F8+ROUNDUP(J3/75000,0)*2100+F9*J3+F12+F15/3+F16+F17+F18/12+F20/12+F21*J3+IF(J4&gt;F22,7%*J3,0)+F24+F28+F29*J3</f>
        <v>99735.7</v>
      </c>
    </row>
    <row r="4" spans="1:14" s="4" customFormat="1" x14ac:dyDescent="0.25">
      <c r="A4" s="15"/>
      <c r="B4" s="15"/>
      <c r="C4" s="15" t="s">
        <v>38</v>
      </c>
      <c r="D4" s="15" t="s">
        <v>3</v>
      </c>
      <c r="E4" s="16">
        <f>2600+2000</f>
        <v>4600</v>
      </c>
      <c r="F4" s="16">
        <f>E4</f>
        <v>4600</v>
      </c>
      <c r="H4" t="s">
        <v>10</v>
      </c>
      <c r="I4">
        <f>I3*12</f>
        <v>60</v>
      </c>
      <c r="J4" s="7">
        <f>J3*12</f>
        <v>1200000</v>
      </c>
      <c r="K4" s="7">
        <f t="shared" ref="K4:L4" si="0">K3*12</f>
        <v>570128.39999999991</v>
      </c>
      <c r="L4" s="7">
        <f t="shared" si="0"/>
        <v>1196828.3999999999</v>
      </c>
    </row>
    <row r="5" spans="1:14" s="4" customFormat="1" x14ac:dyDescent="0.25">
      <c r="A5" s="15"/>
      <c r="B5" s="15"/>
      <c r="C5" s="15" t="s">
        <v>37</v>
      </c>
      <c r="D5" s="15" t="s">
        <v>5</v>
      </c>
      <c r="E5" s="16"/>
      <c r="F5" s="16">
        <v>4600</v>
      </c>
      <c r="H5"/>
      <c r="I5"/>
      <c r="J5" s="7"/>
    </row>
    <row r="6" spans="1:14" s="4" customFormat="1" x14ac:dyDescent="0.25">
      <c r="A6" s="15"/>
      <c r="B6" s="15"/>
      <c r="C6" s="18" t="s">
        <v>46</v>
      </c>
      <c r="D6" s="15" t="s">
        <v>3</v>
      </c>
      <c r="E6" s="23">
        <f>1500*2</f>
        <v>3000</v>
      </c>
      <c r="F6" s="16">
        <v>5000</v>
      </c>
      <c r="H6"/>
      <c r="I6"/>
      <c r="J6" s="7"/>
    </row>
    <row r="7" spans="1:14" x14ac:dyDescent="0.25">
      <c r="A7">
        <v>2</v>
      </c>
      <c r="B7" t="s">
        <v>17</v>
      </c>
    </row>
    <row r="8" spans="1:14" x14ac:dyDescent="0.25">
      <c r="C8" t="s">
        <v>7</v>
      </c>
      <c r="D8" t="s">
        <v>6</v>
      </c>
      <c r="E8" s="9">
        <v>700</v>
      </c>
      <c r="F8" s="3">
        <v>700</v>
      </c>
    </row>
    <row r="9" spans="1:14" x14ac:dyDescent="0.25">
      <c r="C9" s="10" t="s">
        <v>20</v>
      </c>
      <c r="D9" t="s">
        <v>33</v>
      </c>
      <c r="E9" s="14">
        <v>2.5000000000000001E-2</v>
      </c>
      <c r="F9" s="6">
        <v>2.5000000000000001E-2</v>
      </c>
    </row>
    <row r="10" spans="1:14" x14ac:dyDescent="0.25">
      <c r="C10" t="s">
        <v>18</v>
      </c>
      <c r="D10" t="s">
        <v>8</v>
      </c>
      <c r="E10" s="14">
        <f>2100/75000</f>
        <v>2.8000000000000001E-2</v>
      </c>
      <c r="F10" s="6">
        <f>2100/75000</f>
        <v>2.8000000000000001E-2</v>
      </c>
    </row>
    <row r="11" spans="1:14" ht="30" x14ac:dyDescent="0.25">
      <c r="C11" s="10" t="s">
        <v>19</v>
      </c>
      <c r="D11" t="s">
        <v>3</v>
      </c>
      <c r="E11" s="9"/>
      <c r="F11" s="3">
        <f>ROUNDUP(8*850*1.4966,-2)</f>
        <v>10200</v>
      </c>
    </row>
    <row r="12" spans="1:14" ht="45" x14ac:dyDescent="0.25">
      <c r="C12" s="10" t="s">
        <v>45</v>
      </c>
      <c r="D12" t="s">
        <v>6</v>
      </c>
      <c r="E12" s="3">
        <f>10%*(J3-E5/12-E8-E17-E15/3-E16-E18/12-E20-E28)*G12</f>
        <v>3289.2000000000003</v>
      </c>
      <c r="F12" s="3">
        <f>10%*(J3-F5/12-F8-F17-F15/3-F16-F18/12-F20-F28)*G12</f>
        <v>-3069.1333333333332</v>
      </c>
      <c r="G12" s="20">
        <v>1</v>
      </c>
    </row>
    <row r="13" spans="1:14" s="4" customFormat="1" x14ac:dyDescent="0.25">
      <c r="A13" s="15"/>
      <c r="B13" s="15"/>
      <c r="C13" s="18" t="s">
        <v>47</v>
      </c>
      <c r="D13" s="15" t="s">
        <v>3</v>
      </c>
      <c r="E13" s="23">
        <f>1500*2</f>
        <v>3000</v>
      </c>
      <c r="F13" s="16">
        <v>5000</v>
      </c>
      <c r="H13"/>
      <c r="I13"/>
      <c r="J13" s="7"/>
    </row>
    <row r="14" spans="1:14" x14ac:dyDescent="0.25">
      <c r="A14">
        <v>3</v>
      </c>
      <c r="B14" t="s">
        <v>12</v>
      </c>
    </row>
    <row r="15" spans="1:14" ht="45" x14ac:dyDescent="0.25">
      <c r="C15" s="10" t="s">
        <v>15</v>
      </c>
      <c r="D15" t="s">
        <v>13</v>
      </c>
      <c r="E15" s="9"/>
      <c r="F15" s="3">
        <f>9600</f>
        <v>9600</v>
      </c>
    </row>
    <row r="16" spans="1:14" ht="45" x14ac:dyDescent="0.25">
      <c r="C16" s="10" t="s">
        <v>50</v>
      </c>
      <c r="D16" t="s">
        <v>6</v>
      </c>
      <c r="E16" s="9"/>
      <c r="F16" s="3">
        <f>7500*I3*G16</f>
        <v>37500</v>
      </c>
      <c r="G16" s="20">
        <v>1</v>
      </c>
    </row>
    <row r="17" spans="1:6" ht="45" x14ac:dyDescent="0.25">
      <c r="C17" s="10" t="s">
        <v>16</v>
      </c>
      <c r="D17" t="s">
        <v>6</v>
      </c>
      <c r="E17" s="9"/>
      <c r="F17" s="3">
        <f>2500*I3</f>
        <v>12500</v>
      </c>
    </row>
    <row r="18" spans="1:6" x14ac:dyDescent="0.25">
      <c r="C18" s="10" t="s">
        <v>35</v>
      </c>
      <c r="D18" t="s">
        <v>5</v>
      </c>
      <c r="E18" s="9">
        <v>9000</v>
      </c>
      <c r="F18" s="3">
        <v>9000</v>
      </c>
    </row>
    <row r="19" spans="1:6" x14ac:dyDescent="0.25">
      <c r="A19">
        <v>4</v>
      </c>
      <c r="B19" t="s">
        <v>21</v>
      </c>
      <c r="C19" s="10"/>
    </row>
    <row r="20" spans="1:6" x14ac:dyDescent="0.25">
      <c r="C20" s="10" t="s">
        <v>25</v>
      </c>
      <c r="D20" t="s">
        <v>5</v>
      </c>
      <c r="E20" s="3">
        <f>53658+IF(IF(J4&gt;300000,1%*J4)&gt;300888,300888,IF(J4&gt;300000,1%*J4))</f>
        <v>65658</v>
      </c>
      <c r="F20" s="3">
        <f>53658+IF(IF(J4&gt;300000,1%*J4)&gt;300888,300888,IF(J4&gt;300000,1%*J4))</f>
        <v>65658</v>
      </c>
    </row>
    <row r="21" spans="1:6" x14ac:dyDescent="0.25">
      <c r="C21" s="10" t="s">
        <v>24</v>
      </c>
      <c r="D21" t="s">
        <v>13</v>
      </c>
      <c r="E21" s="6">
        <v>0.06</v>
      </c>
      <c r="F21" s="6">
        <v>0.06</v>
      </c>
    </row>
    <row r="22" spans="1:6" x14ac:dyDescent="0.25">
      <c r="C22" s="10" t="s">
        <v>43</v>
      </c>
      <c r="E22" s="3">
        <v>60000000</v>
      </c>
      <c r="F22" s="3">
        <v>60000000</v>
      </c>
    </row>
    <row r="23" spans="1:6" x14ac:dyDescent="0.25">
      <c r="C23" t="s">
        <v>44</v>
      </c>
      <c r="D23" t="s">
        <v>10</v>
      </c>
      <c r="E23" s="3">
        <v>450000000</v>
      </c>
      <c r="F23" s="3">
        <v>450000000</v>
      </c>
    </row>
    <row r="24" spans="1:6" x14ac:dyDescent="0.25">
      <c r="C24" s="10" t="s">
        <v>29</v>
      </c>
      <c r="D24" t="s">
        <v>5</v>
      </c>
      <c r="E24" s="9">
        <v>20000</v>
      </c>
      <c r="F24" s="3">
        <v>5000</v>
      </c>
    </row>
    <row r="25" spans="1:6" ht="30" x14ac:dyDescent="0.25">
      <c r="C25" s="10" t="s">
        <v>48</v>
      </c>
      <c r="D25" t="s">
        <v>13</v>
      </c>
      <c r="E25" s="19">
        <v>0.13</v>
      </c>
      <c r="F25" s="19">
        <v>0.13</v>
      </c>
    </row>
    <row r="26" spans="1:6" x14ac:dyDescent="0.25">
      <c r="A26">
        <v>5</v>
      </c>
      <c r="B26" t="s">
        <v>14</v>
      </c>
    </row>
    <row r="27" spans="1:6" ht="30" x14ac:dyDescent="0.25">
      <c r="C27" s="10" t="s">
        <v>34</v>
      </c>
      <c r="D27" s="10" t="s">
        <v>31</v>
      </c>
      <c r="E27" s="9"/>
      <c r="F27" s="3">
        <v>35200</v>
      </c>
    </row>
    <row r="28" spans="1:6" ht="45" x14ac:dyDescent="0.25">
      <c r="C28" s="10" t="s">
        <v>39</v>
      </c>
      <c r="D28" s="10" t="s">
        <v>6</v>
      </c>
      <c r="E28" s="9"/>
      <c r="F28" s="3">
        <v>10000</v>
      </c>
    </row>
    <row r="29" spans="1:6" x14ac:dyDescent="0.25">
      <c r="C29" s="10" t="s">
        <v>40</v>
      </c>
      <c r="D29" s="10" t="s">
        <v>32</v>
      </c>
      <c r="E29" s="14"/>
      <c r="F29" s="6">
        <v>0.1</v>
      </c>
    </row>
    <row r="30" spans="1:6" s="1" customFormat="1" ht="21" x14ac:dyDescent="0.35">
      <c r="B30" s="11" t="s">
        <v>26</v>
      </c>
      <c r="E30" s="2">
        <f>E4+E6+E11+E13+E27</f>
        <v>10600</v>
      </c>
      <c r="F30" s="13">
        <f>F4+F6+F11+F13+F27</f>
        <v>60000</v>
      </c>
    </row>
    <row r="31" spans="1:6" ht="21" x14ac:dyDescent="0.35">
      <c r="B31" s="11" t="s">
        <v>27</v>
      </c>
      <c r="E31" s="2">
        <f>K3</f>
        <v>47510.7</v>
      </c>
      <c r="F31" s="13">
        <f>L3</f>
        <v>99735.7</v>
      </c>
    </row>
    <row r="32" spans="1:6" ht="21" x14ac:dyDescent="0.35">
      <c r="B32" s="11" t="s">
        <v>41</v>
      </c>
      <c r="E32" s="2">
        <f>K4</f>
        <v>570128.39999999991</v>
      </c>
      <c r="F32" s="13">
        <f>L4</f>
        <v>1196828.3999999999</v>
      </c>
    </row>
    <row r="33" spans="2:6" ht="21" x14ac:dyDescent="0.35">
      <c r="B33" s="11" t="s">
        <v>42</v>
      </c>
      <c r="E33" s="5">
        <f>IF(J4&gt;E23,"Пора переходить на НДС",E31/J3)</f>
        <v>0.47510699999999995</v>
      </c>
      <c r="F33" s="17">
        <f>IF(J4&gt;F23,"Пора переходить на НДС",F31/J3)</f>
        <v>0.99735699999999994</v>
      </c>
    </row>
  </sheetData>
  <mergeCells count="1">
    <mergeCell ref="A1:N1"/>
  </mergeCells>
  <hyperlinks>
    <hyperlink ref="F2" r:id="rId1" xr:uid="{5FD82C14-F483-4C96-8E13-36752D0FDCA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Алейников Алексей</dc:creator>
  <cp:lastModifiedBy>Алейников Алексей</cp:lastModifiedBy>
  <dcterms:created xsi:type="dcterms:W3CDTF">2015-06-05T18:17:20Z</dcterms:created>
  <dcterms:modified xsi:type="dcterms:W3CDTF">2025-05-18T18:55:12Z</dcterms:modified>
</cp:coreProperties>
</file>